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5232" yWindow="360" windowWidth="14280" windowHeight="9612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</externalReferences>
  <definedNames>
    <definedName name="Z_A6C5FD67_5E8F_4CCA_896F_3DAA03E40DE6_.wvu.Rows" localSheetId="0" hidden="1">лист1!$26:$26,лист1!$28:$29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D32" i="1" l="1"/>
  <c r="D31" i="1"/>
  <c r="D30" i="1"/>
  <c r="J29" i="1"/>
  <c r="I29" i="1"/>
  <c r="F29" i="1"/>
  <c r="E29" i="1"/>
  <c r="D29" i="1"/>
  <c r="C29" i="1"/>
  <c r="D28" i="1"/>
  <c r="J26" i="1" l="1"/>
  <c r="G26" i="1"/>
  <c r="F26" i="1"/>
  <c r="E26" i="1"/>
  <c r="D26" i="1"/>
  <c r="G24" i="1"/>
  <c r="F24" i="1"/>
  <c r="K23" i="1"/>
  <c r="E23" i="1"/>
  <c r="K22" i="1"/>
  <c r="E22" i="1"/>
  <c r="J21" i="1"/>
  <c r="D21" i="1"/>
  <c r="J19" i="1"/>
  <c r="D19" i="1"/>
  <c r="E18" i="1"/>
  <c r="G17" i="1"/>
  <c r="F17" i="1"/>
  <c r="E17" i="1"/>
  <c r="D17" i="1"/>
  <c r="J16" i="1"/>
  <c r="D16" i="1"/>
  <c r="D14" i="1"/>
  <c r="F13" i="1"/>
  <c r="E12" i="1"/>
  <c r="D12" i="1"/>
  <c r="I11" i="1"/>
  <c r="G11" i="1"/>
  <c r="F11" i="1"/>
  <c r="D11" i="1"/>
  <c r="C11" i="1"/>
  <c r="I10" i="1"/>
  <c r="D10" i="1"/>
  <c r="C10" i="1"/>
  <c r="L26" i="1" l="1"/>
  <c r="K26" i="1"/>
  <c r="G25" i="1" l="1"/>
  <c r="F25" i="1"/>
  <c r="E25" i="1"/>
  <c r="D25" i="1"/>
  <c r="J27" i="1"/>
  <c r="I27" i="1"/>
  <c r="J20" i="1"/>
  <c r="J15" i="1"/>
  <c r="H32" i="1"/>
  <c r="B32" i="1"/>
  <c r="H31" i="1"/>
  <c r="B31" i="1"/>
  <c r="K20" i="1" l="1"/>
  <c r="H18" i="1"/>
  <c r="B18" i="1"/>
  <c r="G9" i="1" l="1"/>
  <c r="H30" i="1" l="1"/>
  <c r="B30" i="1"/>
  <c r="B29" i="1" l="1"/>
  <c r="B28" i="1"/>
  <c r="H29" i="1" l="1"/>
  <c r="H28" i="1"/>
  <c r="H26" i="1"/>
  <c r="H25" i="1"/>
  <c r="H24" i="1"/>
  <c r="H23" i="1"/>
  <c r="H21" i="1"/>
  <c r="H17" i="1"/>
  <c r="H16" i="1"/>
  <c r="H14" i="1"/>
  <c r="H13" i="1"/>
  <c r="H12" i="1"/>
  <c r="H11" i="1"/>
  <c r="I9" i="1"/>
  <c r="H10" i="1"/>
  <c r="F27" i="1" l="1"/>
  <c r="B22" i="1" l="1"/>
  <c r="E20" i="1"/>
  <c r="B21" i="1"/>
  <c r="D20" i="1"/>
  <c r="H20" i="1"/>
  <c r="B23" i="1"/>
  <c r="B20" i="1" l="1"/>
  <c r="K33" i="1"/>
  <c r="H27" i="1" l="1"/>
  <c r="D15" i="1"/>
  <c r="B26" i="1" l="1"/>
  <c r="C9" i="1" l="1"/>
  <c r="B17" i="1"/>
  <c r="L33" i="1"/>
  <c r="B12" i="1"/>
  <c r="D27" i="1" l="1"/>
  <c r="E27" i="1"/>
  <c r="G27" i="1"/>
  <c r="C27" i="1"/>
  <c r="C33" i="1" s="1"/>
  <c r="G33" i="1"/>
  <c r="B10" i="1"/>
  <c r="B11" i="1"/>
  <c r="B27" i="1" l="1"/>
  <c r="B25" i="1"/>
  <c r="G15" i="1" l="1"/>
  <c r="F15" i="1"/>
  <c r="E15" i="1"/>
  <c r="E33" i="1" s="1"/>
  <c r="B16" i="1"/>
  <c r="B15" i="1" s="1"/>
  <c r="H15" i="1" l="1"/>
  <c r="F9" i="1" l="1"/>
  <c r="F33" i="1" s="1"/>
  <c r="D9" i="1" l="1"/>
  <c r="D33" i="1" s="1"/>
  <c r="H9" i="1"/>
  <c r="B9" i="1" l="1"/>
  <c r="B19" i="1"/>
  <c r="B24" i="1" l="1"/>
  <c r="B13" i="1" l="1"/>
  <c r="B14" i="1" l="1"/>
  <c r="B33" i="1" s="1"/>
  <c r="M33" i="1" l="1"/>
  <c r="I33" i="1" l="1"/>
  <c r="H19" i="1" l="1"/>
  <c r="H33" i="1" s="1"/>
  <c r="J33" i="1"/>
</calcChain>
</file>

<file path=xl/sharedStrings.xml><?xml version="1.0" encoding="utf-8"?>
<sst xmlns="http://schemas.openxmlformats.org/spreadsheetml/2006/main" count="41" uniqueCount="36">
  <si>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</si>
  <si>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</si>
  <si>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</si>
  <si>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</si>
  <si>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</si>
  <si>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</si>
  <si>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</si>
  <si>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</si>
  <si>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</si>
  <si>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</si>
  <si>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</si>
  <si>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</si>
  <si>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</si>
  <si>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</si>
  <si>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</si>
  <si>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</si>
  <si>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</si>
  <si>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</si>
  <si>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</si>
  <si>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</si>
  <si>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</si>
  <si>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</si>
  <si>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</si>
  <si>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</si>
  <si>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</si>
  <si>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</si>
  <si>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</si>
  <si>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</si>
  <si>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</si>
  <si>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</si>
  <si>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</si>
  <si>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</si>
  <si>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</si>
  <si>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</si>
  <si>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</si>
  <si>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Полезный отпуск электроэнергии и мощности по тарифным группам в разрезе территориальных сетевых организаций за период март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</si>
</sst>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6" fillId="0" borderId="0" xfId="0" applyNumberFormat="1" applyFont="1" applyBorder="1"/>
    <xf numFmtId="4" fontId="27" fillId="0" borderId="0" xfId="0" applyNumberFormat="1" applyFont="1" applyBorder="1"/>
    <xf numFmtId="4" fontId="27" fillId="0" borderId="0" xfId="0" applyNumberFormat="1" applyFont="1" applyFill="1" applyBorder="1"/>
    <xf numFmtId="3" fontId="25" fillId="0" borderId="0" xfId="0" applyNumberFormat="1" applyFont="1" applyFill="1" applyBorder="1"/>
    <xf numFmtId="165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8" fillId="0" borderId="1" xfId="3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 applyProtection="1">
      <alignment horizontal="center"/>
      <protection locked="0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165" fontId="28" fillId="0" borderId="1" xfId="1" applyNumberFormat="1" applyFont="1" applyBorder="1" applyAlignment="1">
      <alignment vertical="center"/>
    </xf>
    <xf numFmtId="167" fontId="28" fillId="0" borderId="1" xfId="1" applyNumberFormat="1" applyFont="1" applyBorder="1" applyAlignment="1">
      <alignment horizontal="center" vertical="center"/>
    </xf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8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3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166" fontId="29" fillId="2" borderId="1" xfId="1" applyNumberFormat="1" applyFont="1" applyFill="1" applyBorder="1" applyAlignment="1">
      <alignment vertical="center"/>
    </xf>
    <xf numFmtId="166" fontId="28" fillId="2" borderId="1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82;&#1090;.%20&#1086;&#1073;&#1098;&#1077;&#1084;&#1099;%202020%20&#1086;&#1090;%2010.01.20&#1075;%20&#1076;&#1083;&#1103;%20&#1088;&#1072;&#1073;&#1086;&#1090;&#1099;.xlsx.%20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0/&#1040;&#1082;&#1090;.%20&#1086;&#1073;&#1098;&#1077;&#1084;&#1099;%202020%20&#1086;&#1090;%2013.03.20&#1075;%20&#1076;&#1083;&#1103;%20&#1088;&#1072;&#1073;&#1086;&#1090;&#1099;.xlsx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2">
          <cell r="E72">
            <v>2E-3</v>
          </cell>
        </row>
        <row r="73">
          <cell r="F73">
            <v>3.0000000000000001E-3</v>
          </cell>
        </row>
        <row r="74">
          <cell r="F74">
            <v>3.3000000000000002E-2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Лист3"/>
      <sheetName val="Лист4"/>
      <sheetName val="Лист5"/>
    </sheetNames>
    <sheetDataSet>
      <sheetData sheetId="0"/>
      <sheetData sheetId="1"/>
      <sheetData sheetId="2">
        <row r="53">
          <cell r="G53">
            <v>27538.99</v>
          </cell>
        </row>
        <row r="54">
          <cell r="G54">
            <v>89.593999999999994</v>
          </cell>
        </row>
        <row r="55">
          <cell r="G55">
            <v>1197.4449999999999</v>
          </cell>
        </row>
        <row r="56">
          <cell r="G56">
            <v>1.482</v>
          </cell>
        </row>
        <row r="79">
          <cell r="G79">
            <v>5.9740000000000002</v>
          </cell>
        </row>
      </sheetData>
      <sheetData sheetId="3">
        <row r="68">
          <cell r="G68">
            <v>1462.556</v>
          </cell>
        </row>
        <row r="69">
          <cell r="G69">
            <v>1081.681</v>
          </cell>
        </row>
        <row r="74">
          <cell r="G74">
            <v>2.7349999999999999</v>
          </cell>
        </row>
      </sheetData>
      <sheetData sheetId="4">
        <row r="73">
          <cell r="G73">
            <v>25480.13</v>
          </cell>
        </row>
        <row r="74">
          <cell r="G74">
            <v>8520.6239999999998</v>
          </cell>
        </row>
        <row r="75">
          <cell r="G75">
            <v>1241.7260000000001</v>
          </cell>
        </row>
        <row r="76">
          <cell r="G76">
            <v>19.445</v>
          </cell>
        </row>
        <row r="79">
          <cell r="G79">
            <v>13.506</v>
          </cell>
        </row>
      </sheetData>
      <sheetData sheetId="5">
        <row r="69">
          <cell r="G69">
            <v>448.214</v>
          </cell>
        </row>
        <row r="70">
          <cell r="G70">
            <v>514.05899999999997</v>
          </cell>
        </row>
      </sheetData>
      <sheetData sheetId="6">
        <row r="62">
          <cell r="G62">
            <v>23919.524000000001</v>
          </cell>
        </row>
        <row r="63">
          <cell r="G63">
            <v>12145.526</v>
          </cell>
        </row>
        <row r="64">
          <cell r="G64">
            <v>3383.4609999999998</v>
          </cell>
        </row>
        <row r="65">
          <cell r="G65">
            <v>2.6640000000000001</v>
          </cell>
        </row>
        <row r="67">
          <cell r="G67">
            <v>1.38</v>
          </cell>
        </row>
        <row r="68">
          <cell r="G68">
            <v>1.8839999999999999</v>
          </cell>
        </row>
        <row r="69">
          <cell r="G69">
            <v>20.419</v>
          </cell>
        </row>
        <row r="72">
          <cell r="G72">
            <v>2E-3</v>
          </cell>
        </row>
        <row r="115">
          <cell r="G115">
            <v>14.782999999999999</v>
          </cell>
        </row>
        <row r="125">
          <cell r="G125">
            <v>965.11500000000001</v>
          </cell>
        </row>
      </sheetData>
      <sheetData sheetId="7">
        <row r="68">
          <cell r="G68">
            <v>55889.819000000003</v>
          </cell>
        </row>
        <row r="73">
          <cell r="G73">
            <v>76.847999999999999</v>
          </cell>
        </row>
      </sheetData>
      <sheetData sheetId="8">
        <row r="70">
          <cell r="G70">
            <v>24484.267</v>
          </cell>
        </row>
        <row r="75">
          <cell r="G75">
            <v>38.097999999999999</v>
          </cell>
        </row>
      </sheetData>
      <sheetData sheetId="9">
        <row r="68">
          <cell r="G68">
            <v>4290.799</v>
          </cell>
        </row>
      </sheetData>
      <sheetData sheetId="10">
        <row r="67">
          <cell r="G67">
            <v>20006.701000000001</v>
          </cell>
        </row>
        <row r="72">
          <cell r="G72">
            <v>30.481000000000002</v>
          </cell>
        </row>
        <row r="94">
          <cell r="G94">
            <v>82.617000000000004</v>
          </cell>
        </row>
        <row r="95">
          <cell r="G95">
            <v>17.053000000000001</v>
          </cell>
        </row>
      </sheetData>
      <sheetData sheetId="11">
        <row r="69">
          <cell r="G69">
            <v>34607.392999999996</v>
          </cell>
        </row>
        <row r="70">
          <cell r="G70">
            <v>1003.375</v>
          </cell>
        </row>
        <row r="71">
          <cell r="G71">
            <v>142.60900000000001</v>
          </cell>
        </row>
        <row r="72">
          <cell r="G72">
            <v>578.79700000000003</v>
          </cell>
        </row>
        <row r="73">
          <cell r="G73">
            <v>584.904</v>
          </cell>
        </row>
        <row r="75">
          <cell r="G75">
            <v>68.534999999999997</v>
          </cell>
        </row>
        <row r="76">
          <cell r="G76">
            <v>45.744</v>
          </cell>
        </row>
      </sheetData>
      <sheetData sheetId="12">
        <row r="69">
          <cell r="G69">
            <v>401.94400000000002</v>
          </cell>
        </row>
        <row r="74">
          <cell r="G74">
            <v>0.76300000000000001</v>
          </cell>
        </row>
      </sheetData>
      <sheetData sheetId="13">
        <row r="68">
          <cell r="G68">
            <v>1698.0640000000001</v>
          </cell>
        </row>
        <row r="75">
          <cell r="G75">
            <v>3.2080000000000002</v>
          </cell>
        </row>
      </sheetData>
      <sheetData sheetId="14"/>
      <sheetData sheetId="15"/>
      <sheetData sheetId="16">
        <row r="68">
          <cell r="G68">
            <v>2854.3690000000001</v>
          </cell>
        </row>
      </sheetData>
      <sheetData sheetId="17">
        <row r="68">
          <cell r="G68">
            <v>133.74</v>
          </cell>
        </row>
      </sheetData>
      <sheetData sheetId="18">
        <row r="68">
          <cell r="G68">
            <v>840.44799999999998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zoomScale="70" zoomScaleNormal="70" workbookViewId="0">
      <selection activeCell="A5" sqref="A5:M5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09" t="s">
        <v>35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14" t="s">
        <v>6</v>
      </c>
      <c r="B5" s="114"/>
      <c r="C5" s="114"/>
      <c r="D5" s="114"/>
      <c r="E5" s="114"/>
      <c r="F5" s="114"/>
      <c r="G5" s="114"/>
      <c r="H5" s="114"/>
      <c r="I5" s="115"/>
      <c r="J5" s="115"/>
      <c r="K5" s="115"/>
      <c r="L5" s="115"/>
      <c r="M5" s="11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16" t="s">
        <v>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4"/>
      <c r="O6" s="4"/>
      <c r="P6" s="95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12" t="s">
        <v>5</v>
      </c>
      <c r="B7" s="110" t="s">
        <v>17</v>
      </c>
      <c r="C7" s="107"/>
      <c r="D7" s="107"/>
      <c r="E7" s="107"/>
      <c r="F7" s="107"/>
      <c r="G7" s="108"/>
      <c r="H7" s="110" t="s">
        <v>18</v>
      </c>
      <c r="I7" s="107"/>
      <c r="J7" s="107"/>
      <c r="K7" s="107"/>
      <c r="L7" s="107"/>
      <c r="M7" s="10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13"/>
      <c r="B8" s="11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1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102">
        <f>SUM(C9:G9)</f>
        <v>37806.162000000004</v>
      </c>
      <c r="C9" s="75">
        <f>C10+C11</f>
        <v>9602.3050000000003</v>
      </c>
      <c r="D9" s="75">
        <f t="shared" ref="D9:H9" si="0">D10+D11</f>
        <v>26942.686000000002</v>
      </c>
      <c r="E9" s="75"/>
      <c r="F9" s="75">
        <f t="shared" si="0"/>
        <v>1241.7260000000001</v>
      </c>
      <c r="G9" s="75">
        <f t="shared" si="0"/>
        <v>19.445</v>
      </c>
      <c r="H9" s="75">
        <f t="shared" si="0"/>
        <v>0</v>
      </c>
      <c r="I9" s="75">
        <f>I10+I11</f>
        <v>16.241</v>
      </c>
      <c r="J9" s="76"/>
      <c r="K9" s="76"/>
      <c r="L9" s="76"/>
      <c r="M9" s="76"/>
      <c r="N9" s="1"/>
      <c r="O9" s="1"/>
      <c r="P9" s="96"/>
      <c r="Q9" s="1"/>
      <c r="R9" s="1"/>
      <c r="S9" s="1"/>
      <c r="T9" s="1"/>
      <c r="U9" s="1"/>
      <c r="V9" s="1"/>
      <c r="W9" s="1"/>
      <c r="X9" s="1"/>
    </row>
    <row r="10" spans="1:24" ht="15.6" outlineLevel="1" x14ac:dyDescent="0.3">
      <c r="A10" s="29" t="s">
        <v>24</v>
      </c>
      <c r="B10" s="118">
        <f>SUM(C10:G10)</f>
        <v>2544.2370000000001</v>
      </c>
      <c r="C10" s="103">
        <f>[2]Аксион!$G$69</f>
        <v>1081.681</v>
      </c>
      <c r="D10" s="103">
        <f>[2]Аксион!$G$68</f>
        <v>1462.556</v>
      </c>
      <c r="E10" s="104"/>
      <c r="F10" s="104"/>
      <c r="G10" s="104"/>
      <c r="H10" s="77">
        <f t="shared" ref="H10:H21" si="1">SUM(J10:M10)</f>
        <v>0</v>
      </c>
      <c r="I10" s="105">
        <f>[2]Аксион!$G$74</f>
        <v>2.7349999999999999</v>
      </c>
      <c r="J10" s="104"/>
      <c r="K10" s="104"/>
      <c r="L10" s="76"/>
      <c r="M10" s="76"/>
      <c r="N10" s="1"/>
      <c r="O10" s="1"/>
      <c r="P10" s="96"/>
      <c r="Q10" s="1"/>
      <c r="R10" s="1"/>
      <c r="S10" s="1"/>
      <c r="T10" s="1"/>
      <c r="U10" s="1"/>
      <c r="V10" s="1"/>
      <c r="W10" s="1"/>
      <c r="X10" s="1"/>
    </row>
    <row r="11" spans="1:24" ht="15.6" outlineLevel="1" x14ac:dyDescent="0.3">
      <c r="A11" s="30" t="s">
        <v>25</v>
      </c>
      <c r="B11" s="118">
        <f t="shared" ref="B11:B24" si="2">SUM(C11:G11)</f>
        <v>35261.925000000003</v>
      </c>
      <c r="C11" s="77">
        <f>[2]Ижсталь!$G$74</f>
        <v>8520.6239999999998</v>
      </c>
      <c r="D11" s="77">
        <f>[2]Ижсталь!$G$73</f>
        <v>25480.13</v>
      </c>
      <c r="E11" s="77"/>
      <c r="F11" s="77">
        <f>[2]Ижсталь!$G$75</f>
        <v>1241.7260000000001</v>
      </c>
      <c r="G11" s="77">
        <f>[2]Ижсталь!$G$76</f>
        <v>19.445</v>
      </c>
      <c r="H11" s="77">
        <f t="shared" si="1"/>
        <v>0</v>
      </c>
      <c r="I11" s="77">
        <f>[2]Ижсталь!$G$79</f>
        <v>13.506</v>
      </c>
      <c r="J11" s="78"/>
      <c r="K11" s="78"/>
      <c r="L11" s="79"/>
      <c r="M11" s="80"/>
      <c r="N11" s="1"/>
      <c r="O11" s="1"/>
      <c r="P11" s="96"/>
      <c r="Q11" s="1"/>
      <c r="R11" s="1"/>
      <c r="S11" s="1"/>
      <c r="T11" s="1"/>
      <c r="U11" s="1"/>
      <c r="V11" s="1"/>
      <c r="W11" s="1"/>
      <c r="X11" s="1"/>
    </row>
    <row r="12" spans="1:24" ht="15.6" x14ac:dyDescent="0.3">
      <c r="A12" s="6" t="s">
        <v>11</v>
      </c>
      <c r="B12" s="119">
        <f>SUM(C12:G12)</f>
        <v>962.27299999999991</v>
      </c>
      <c r="C12" s="81"/>
      <c r="D12" s="81">
        <f>[2]ЮУНК!$G$69</f>
        <v>448.214</v>
      </c>
      <c r="E12" s="81">
        <f>[2]ЮУНК!$G$70</f>
        <v>514.05899999999997</v>
      </c>
      <c r="F12" s="81"/>
      <c r="G12" s="81"/>
      <c r="H12" s="77">
        <f t="shared" si="1"/>
        <v>0</v>
      </c>
      <c r="I12" s="81"/>
      <c r="J12" s="81"/>
      <c r="K12" s="81"/>
      <c r="L12" s="83"/>
      <c r="M12" s="80"/>
      <c r="N12" s="1"/>
      <c r="O12" s="1"/>
      <c r="P12" s="97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119">
        <f t="shared" si="2"/>
        <v>14.782999999999999</v>
      </c>
      <c r="C13" s="81"/>
      <c r="D13" s="86"/>
      <c r="E13" s="86"/>
      <c r="F13" s="86">
        <f>[2]Междуреч!$G$115</f>
        <v>14.782999999999999</v>
      </c>
      <c r="G13" s="81">
        <v>0</v>
      </c>
      <c r="H13" s="77">
        <f t="shared" si="1"/>
        <v>0</v>
      </c>
      <c r="I13" s="81"/>
      <c r="J13" s="81"/>
      <c r="K13" s="81"/>
      <c r="L13" s="84"/>
      <c r="M13" s="85"/>
      <c r="N13" s="12"/>
      <c r="O13" s="12"/>
      <c r="P13" s="97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119">
        <f t="shared" si="2"/>
        <v>965.11500000000001</v>
      </c>
      <c r="C14" s="81"/>
      <c r="D14" s="86">
        <f>[2]Междуреч!$G$125</f>
        <v>965.11500000000001</v>
      </c>
      <c r="E14" s="86"/>
      <c r="F14" s="86"/>
      <c r="G14" s="81"/>
      <c r="H14" s="77">
        <f t="shared" si="1"/>
        <v>0</v>
      </c>
      <c r="I14" s="81"/>
      <c r="J14" s="81"/>
      <c r="K14" s="81"/>
      <c r="L14" s="84"/>
      <c r="M14" s="85"/>
      <c r="N14" s="12"/>
      <c r="O14" s="12"/>
      <c r="P14" s="96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119">
        <f>SUM(B16:B17)</f>
        <v>84717.33</v>
      </c>
      <c r="C15" s="86"/>
      <c r="D15" s="86">
        <f>D16+D17</f>
        <v>83428.809000000008</v>
      </c>
      <c r="E15" s="86">
        <f>E16+E17</f>
        <v>89.593999999999994</v>
      </c>
      <c r="F15" s="86">
        <f t="shared" ref="F15" si="3">F16+F17</f>
        <v>1197.4449999999999</v>
      </c>
      <c r="G15" s="86">
        <f>G16+G17</f>
        <v>1.482</v>
      </c>
      <c r="H15" s="77">
        <f t="shared" si="1"/>
        <v>76.847999999999999</v>
      </c>
      <c r="I15" s="86"/>
      <c r="J15" s="87">
        <f>J16+J17</f>
        <v>76.847999999999999</v>
      </c>
      <c r="K15" s="86"/>
      <c r="L15" s="88"/>
      <c r="M15" s="89"/>
      <c r="N15" s="41"/>
      <c r="O15" s="41"/>
      <c r="P15" s="96"/>
      <c r="Q15" s="41"/>
      <c r="R15" s="41"/>
      <c r="S15" s="41"/>
      <c r="T15" s="41"/>
      <c r="U15" s="41"/>
      <c r="V15" s="41"/>
      <c r="W15" s="41"/>
      <c r="X15" s="41"/>
    </row>
    <row r="16" spans="1:24" ht="15.6" outlineLevel="1" x14ac:dyDescent="0.3">
      <c r="A16" s="40" t="s">
        <v>26</v>
      </c>
      <c r="B16" s="119">
        <f>SUM(C16:G16)</f>
        <v>55889.819000000003</v>
      </c>
      <c r="C16" s="81"/>
      <c r="D16" s="81">
        <f>[2]БЗФ!$G$68</f>
        <v>55889.819000000003</v>
      </c>
      <c r="E16" s="81"/>
      <c r="F16" s="81"/>
      <c r="G16" s="81"/>
      <c r="H16" s="77">
        <f t="shared" si="1"/>
        <v>76.847999999999999</v>
      </c>
      <c r="I16" s="81"/>
      <c r="J16" s="87">
        <f>[2]БЗФ!$G$73</f>
        <v>76.847999999999999</v>
      </c>
      <c r="K16" s="81"/>
      <c r="L16" s="83"/>
      <c r="M16" s="80"/>
      <c r="N16" s="1"/>
      <c r="O16" s="1"/>
      <c r="P16" s="96"/>
      <c r="Q16" s="1"/>
      <c r="R16" s="1"/>
      <c r="S16" s="1"/>
      <c r="T16" s="1"/>
      <c r="U16" s="1"/>
      <c r="V16" s="1"/>
      <c r="W16" s="1"/>
      <c r="X16" s="1"/>
    </row>
    <row r="17" spans="1:24" ht="15.6" outlineLevel="1" x14ac:dyDescent="0.3">
      <c r="A17" s="40" t="s">
        <v>27</v>
      </c>
      <c r="B17" s="119">
        <f>D17+E17+F17+G17</f>
        <v>28827.511000000002</v>
      </c>
      <c r="C17" s="81"/>
      <c r="D17" s="81">
        <f>'[2]Кор-ГОК'!$G$53</f>
        <v>27538.99</v>
      </c>
      <c r="E17" s="81">
        <f>'[2]Кор-ГОК'!$G$54</f>
        <v>89.593999999999994</v>
      </c>
      <c r="F17" s="81">
        <f>'[2]Кор-ГОК'!$G$55</f>
        <v>1197.4449999999999</v>
      </c>
      <c r="G17" s="81">
        <f>'[2]Кор-ГОК'!$G$56</f>
        <v>1.482</v>
      </c>
      <c r="H17" s="77">
        <f t="shared" si="1"/>
        <v>0</v>
      </c>
      <c r="I17" s="81"/>
      <c r="J17" s="87"/>
      <c r="K17" s="81"/>
      <c r="L17" s="83"/>
      <c r="M17" s="80"/>
      <c r="N17" s="1"/>
      <c r="O17" s="1"/>
      <c r="P17" s="96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48" t="s">
        <v>32</v>
      </c>
      <c r="B18" s="119">
        <f>SUM(C18:G18)</f>
        <v>5.9740000000000002</v>
      </c>
      <c r="C18" s="81"/>
      <c r="D18" s="81"/>
      <c r="E18" s="81">
        <f>'[2]Кор-ГОК'!$G$79</f>
        <v>5.9740000000000002</v>
      </c>
      <c r="F18" s="81"/>
      <c r="G18" s="81"/>
      <c r="H18" s="77">
        <f t="shared" ref="H18" si="4">SUM(J18:M18)</f>
        <v>0</v>
      </c>
      <c r="I18" s="81"/>
      <c r="J18" s="81"/>
      <c r="K18" s="81"/>
      <c r="L18" s="83"/>
      <c r="M18" s="80"/>
      <c r="N18" s="1"/>
      <c r="O18" s="1"/>
      <c r="P18" s="96"/>
      <c r="Q18" s="1"/>
      <c r="R18" s="1"/>
      <c r="S18" s="1"/>
      <c r="T18" s="1"/>
      <c r="U18" s="1"/>
      <c r="V18" s="1"/>
      <c r="W18" s="1"/>
      <c r="X18" s="1"/>
    </row>
    <row r="19" spans="1:24" ht="15.6" collapsed="1" x14ac:dyDescent="0.3">
      <c r="A19" s="7" t="s">
        <v>15</v>
      </c>
      <c r="B19" s="119">
        <f>SUM(C19:G19)</f>
        <v>24484.267</v>
      </c>
      <c r="C19" s="81"/>
      <c r="D19" s="81">
        <f>[2]БМК!$G$70</f>
        <v>24484.267</v>
      </c>
      <c r="E19" s="81"/>
      <c r="F19" s="81"/>
      <c r="G19" s="81"/>
      <c r="H19" s="77">
        <f t="shared" si="1"/>
        <v>38.097999999999999</v>
      </c>
      <c r="I19" s="81"/>
      <c r="J19" s="81">
        <f>[2]БМК!$G$75</f>
        <v>38.097999999999999</v>
      </c>
      <c r="K19" s="81"/>
      <c r="L19" s="83"/>
      <c r="M19" s="80"/>
      <c r="N19" s="1"/>
      <c r="O19" s="1"/>
      <c r="P19" s="96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7" t="s">
        <v>16</v>
      </c>
      <c r="B20" s="119">
        <f>SUM(C20:G20)</f>
        <v>22106.709000000003</v>
      </c>
      <c r="C20" s="81"/>
      <c r="D20" s="81">
        <f>D21+D22+D23</f>
        <v>20006.701000000001</v>
      </c>
      <c r="E20" s="81">
        <f>E21+E22+E23</f>
        <v>2100.0080000000003</v>
      </c>
      <c r="F20" s="81"/>
      <c r="G20" s="81"/>
      <c r="H20" s="77">
        <f t="shared" si="1"/>
        <v>34.451999999999998</v>
      </c>
      <c r="I20" s="81"/>
      <c r="J20" s="81">
        <f>J21+J23+J22</f>
        <v>30.481000000000002</v>
      </c>
      <c r="K20" s="81">
        <f>K21+K22+K23</f>
        <v>3.9710000000000001</v>
      </c>
      <c r="L20" s="83"/>
      <c r="M20" s="80"/>
      <c r="N20" s="1"/>
      <c r="O20" s="1"/>
      <c r="P20" s="96"/>
      <c r="Q20" s="1"/>
      <c r="R20" s="1"/>
      <c r="S20" s="1"/>
      <c r="T20" s="1"/>
      <c r="U20" s="1"/>
      <c r="V20" s="1"/>
      <c r="W20" s="1"/>
      <c r="X20" s="1"/>
    </row>
    <row r="21" spans="1:24" ht="15.6" outlineLevel="1" x14ac:dyDescent="0.3">
      <c r="A21" s="15" t="s">
        <v>28</v>
      </c>
      <c r="B21" s="119">
        <f>SUM(C21:G21)</f>
        <v>20006.701000000001</v>
      </c>
      <c r="C21" s="81"/>
      <c r="D21" s="81">
        <f>'[2]ЯкутУ+'!$G$67</f>
        <v>20006.701000000001</v>
      </c>
      <c r="E21" s="81"/>
      <c r="F21" s="81"/>
      <c r="G21" s="81"/>
      <c r="H21" s="77">
        <f t="shared" si="1"/>
        <v>30.481000000000002</v>
      </c>
      <c r="I21" s="81"/>
      <c r="J21" s="81">
        <f>'[2]ЯкутУ+'!$G$72</f>
        <v>30.481000000000002</v>
      </c>
      <c r="K21" s="81"/>
      <c r="L21" s="83"/>
      <c r="M21" s="80"/>
      <c r="N21" s="1"/>
      <c r="O21" s="1"/>
      <c r="P21" s="97"/>
      <c r="Q21" s="1"/>
      <c r="R21" s="1"/>
      <c r="S21" s="1"/>
      <c r="T21" s="1"/>
      <c r="U21" s="1"/>
      <c r="V21" s="1"/>
      <c r="W21" s="1"/>
      <c r="X21" s="1"/>
    </row>
    <row r="22" spans="1:24" ht="15.6" outlineLevel="1" x14ac:dyDescent="0.3">
      <c r="A22" s="15" t="s">
        <v>30</v>
      </c>
      <c r="B22" s="119">
        <f>SUM(C22:G22)</f>
        <v>1698.0640000000001</v>
      </c>
      <c r="C22" s="81"/>
      <c r="D22" s="106"/>
      <c r="E22" s="81">
        <f>[2]ТП_Посьет!$G$68</f>
        <v>1698.0640000000001</v>
      </c>
      <c r="F22" s="81"/>
      <c r="G22" s="81"/>
      <c r="H22" s="77"/>
      <c r="I22" s="81"/>
      <c r="J22" s="106"/>
      <c r="K22" s="81">
        <f>[2]ТП_Посьет!$G$75</f>
        <v>3.2080000000000002</v>
      </c>
      <c r="L22" s="83"/>
      <c r="M22" s="80"/>
      <c r="N22" s="1"/>
      <c r="O22" s="1"/>
      <c r="P22" s="96"/>
      <c r="Q22" s="1"/>
      <c r="R22" s="1"/>
      <c r="S22" s="1"/>
      <c r="T22" s="1"/>
      <c r="U22" s="1"/>
      <c r="V22" s="1"/>
      <c r="W22" s="1"/>
      <c r="X22" s="1"/>
    </row>
    <row r="23" spans="1:24" ht="15.6" outlineLevel="1" x14ac:dyDescent="0.3">
      <c r="A23" s="15" t="s">
        <v>29</v>
      </c>
      <c r="B23" s="119">
        <f t="shared" si="2"/>
        <v>401.94400000000002</v>
      </c>
      <c r="C23" s="81"/>
      <c r="D23" s="106"/>
      <c r="E23" s="81">
        <f>[2]МТП_Ванино!$G$69</f>
        <v>401.94400000000002</v>
      </c>
      <c r="F23" s="81"/>
      <c r="G23" s="81"/>
      <c r="H23" s="77">
        <f t="shared" ref="H23:H32" si="5">SUM(J23:M23)</f>
        <v>0.76300000000000001</v>
      </c>
      <c r="I23" s="81"/>
      <c r="J23" s="106"/>
      <c r="K23" s="81">
        <f>[2]МТП_Ванино!$G$74</f>
        <v>0.76300000000000001</v>
      </c>
      <c r="L23" s="83"/>
      <c r="M23" s="80"/>
      <c r="N23" s="1"/>
      <c r="O23" s="1"/>
      <c r="P23" s="97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7" t="s">
        <v>19</v>
      </c>
      <c r="B24" s="119">
        <f t="shared" si="2"/>
        <v>99.67</v>
      </c>
      <c r="C24" s="81"/>
      <c r="D24" s="81"/>
      <c r="E24" s="81"/>
      <c r="F24" s="81">
        <f>'[2]ЯкутУ+'!$G$94</f>
        <v>82.617000000000004</v>
      </c>
      <c r="G24" s="81">
        <f>'[2]ЯкутУ+'!$G$95</f>
        <v>17.053000000000001</v>
      </c>
      <c r="H24" s="77">
        <f t="shared" si="5"/>
        <v>0</v>
      </c>
      <c r="I24" s="81"/>
      <c r="J24" s="81"/>
      <c r="K24" s="81"/>
      <c r="L24" s="83"/>
      <c r="M24" s="80"/>
      <c r="N24" s="1"/>
      <c r="O24" s="1"/>
      <c r="P24" s="97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3">
      <c r="A25" s="6" t="s">
        <v>20</v>
      </c>
      <c r="B25" s="119">
        <f>SUM(C25:G25)</f>
        <v>39474.857999999993</v>
      </c>
      <c r="C25" s="81"/>
      <c r="D25" s="81">
        <f>SUM(D26:D26)</f>
        <v>23920.904000000002</v>
      </c>
      <c r="E25" s="81">
        <f>SUM(E26:E26)</f>
        <v>12147.41</v>
      </c>
      <c r="F25" s="81">
        <f>SUM(F26:F26)</f>
        <v>3403.8799999999997</v>
      </c>
      <c r="G25" s="81">
        <f>SUM(G26:G26)</f>
        <v>2.6640000000000001</v>
      </c>
      <c r="H25" s="77">
        <f t="shared" si="5"/>
        <v>0</v>
      </c>
      <c r="I25" s="81"/>
      <c r="J25" s="81"/>
      <c r="K25" s="81"/>
      <c r="L25" s="82"/>
      <c r="M25" s="80"/>
      <c r="N25" s="1"/>
      <c r="O25" s="1"/>
      <c r="P25" s="97"/>
      <c r="Q25" s="1"/>
      <c r="R25" s="1"/>
      <c r="S25" s="1"/>
      <c r="T25" s="1"/>
      <c r="U25" s="1"/>
      <c r="V25" s="1"/>
      <c r="W25" s="1"/>
      <c r="X25" s="1"/>
    </row>
    <row r="26" spans="1:24" s="13" customFormat="1" ht="15.6" outlineLevel="1" x14ac:dyDescent="0.3">
      <c r="A26" s="15" t="s">
        <v>10</v>
      </c>
      <c r="B26" s="118">
        <f>SUM(C26:G26)</f>
        <v>39474.857999999993</v>
      </c>
      <c r="C26" s="77"/>
      <c r="D26" s="77">
        <f>[2]Междуреч!$G$62+[2]Междуреч!$G$67</f>
        <v>23920.904000000002</v>
      </c>
      <c r="E26" s="77">
        <f>[2]Междуреч!$G$63+[2]Междуреч!$G$68</f>
        <v>12147.41</v>
      </c>
      <c r="F26" s="77">
        <f>[2]Междуреч!$G$64+[2]Междуреч!$G$69</f>
        <v>3403.8799999999997</v>
      </c>
      <c r="G26" s="77">
        <f>[2]Междуреч!$G$65</f>
        <v>2.6640000000000001</v>
      </c>
      <c r="H26" s="77">
        <f t="shared" si="5"/>
        <v>3.7999999999999999E-2</v>
      </c>
      <c r="I26" s="77"/>
      <c r="J26" s="77">
        <f>[2]Междуреч!$G$72</f>
        <v>2E-3</v>
      </c>
      <c r="K26" s="77">
        <f>[1]Междуреч!$F$73</f>
        <v>3.0000000000000001E-3</v>
      </c>
      <c r="L26" s="77">
        <f>[1]Междуреч!$F$74</f>
        <v>3.3000000000000002E-2</v>
      </c>
      <c r="M26" s="85"/>
      <c r="N26" s="12"/>
      <c r="O26" s="12"/>
      <c r="P26" s="97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3">
      <c r="A27" s="8" t="s">
        <v>9</v>
      </c>
      <c r="B27" s="119">
        <f>SUM(C27:G27)</f>
        <v>41207.876999999993</v>
      </c>
      <c r="C27" s="81">
        <f>SUM(C28:C29)</f>
        <v>1003.375</v>
      </c>
      <c r="D27" s="81">
        <f>SUM(D28:D29)</f>
        <v>39476.988999999994</v>
      </c>
      <c r="E27" s="81">
        <f>SUM(E28:E29)</f>
        <v>584.904</v>
      </c>
      <c r="F27" s="81">
        <f>SUM(F28:F29)</f>
        <v>142.60900000000001</v>
      </c>
      <c r="G27" s="81">
        <f>SUM(G28:G29)</f>
        <v>0</v>
      </c>
      <c r="H27" s="77">
        <f t="shared" si="5"/>
        <v>68.534999999999997</v>
      </c>
      <c r="I27" s="81">
        <f>I28+I29</f>
        <v>45.744</v>
      </c>
      <c r="J27" s="81">
        <f>J28+J29</f>
        <v>68.534999999999997</v>
      </c>
      <c r="K27" s="81"/>
      <c r="L27" s="90"/>
      <c r="M27" s="80"/>
      <c r="N27" s="1"/>
      <c r="O27" s="1"/>
      <c r="P27" s="96"/>
      <c r="Q27" s="1"/>
      <c r="R27" s="1"/>
      <c r="S27" s="1"/>
      <c r="T27" s="1"/>
      <c r="U27" s="1"/>
      <c r="V27" s="1"/>
      <c r="W27" s="1"/>
      <c r="X27" s="1"/>
    </row>
    <row r="28" spans="1:24" ht="20.399999999999999" customHeight="1" outlineLevel="1" collapsed="1" x14ac:dyDescent="0.3">
      <c r="A28" s="10" t="s">
        <v>21</v>
      </c>
      <c r="B28" s="119">
        <f t="shared" ref="B28:B30" si="6">SUM(C28:G28)</f>
        <v>4290.799</v>
      </c>
      <c r="C28" s="77"/>
      <c r="D28" s="77">
        <f>[2]УралКУЗ!$G$68</f>
        <v>4290.799</v>
      </c>
      <c r="E28" s="77"/>
      <c r="F28" s="77"/>
      <c r="G28" s="77"/>
      <c r="H28" s="77">
        <f t="shared" si="5"/>
        <v>0</v>
      </c>
      <c r="I28" s="77"/>
      <c r="J28" s="77"/>
      <c r="K28" s="78"/>
      <c r="L28" s="79"/>
      <c r="M28" s="80"/>
      <c r="N28" s="1"/>
      <c r="O28" s="1"/>
      <c r="P28" s="96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outlineLevel="1" x14ac:dyDescent="0.3">
      <c r="A29" s="10" t="s">
        <v>22</v>
      </c>
      <c r="B29" s="119">
        <f t="shared" si="6"/>
        <v>36917.077999999994</v>
      </c>
      <c r="C29" s="77">
        <f>[2]ЧМК!$G$70</f>
        <v>1003.375</v>
      </c>
      <c r="D29" s="77">
        <f>[2]ЧМК!$G$69+[2]ЧМК!$G$72</f>
        <v>35186.189999999995</v>
      </c>
      <c r="E29" s="77">
        <f>[2]ЧМК!$G$73</f>
        <v>584.904</v>
      </c>
      <c r="F29" s="77">
        <f>[2]ЧМК!$G$71</f>
        <v>142.60900000000001</v>
      </c>
      <c r="G29" s="77"/>
      <c r="H29" s="77">
        <f t="shared" si="5"/>
        <v>68.534999999999997</v>
      </c>
      <c r="I29" s="77">
        <f>[2]ЧМК!$G$76</f>
        <v>45.744</v>
      </c>
      <c r="J29" s="77">
        <f>[2]ЧМК!$G$75</f>
        <v>68.534999999999997</v>
      </c>
      <c r="K29" s="78"/>
      <c r="L29" s="79"/>
      <c r="M29" s="80"/>
      <c r="N29" s="1"/>
      <c r="O29" s="1"/>
      <c r="P29" s="96"/>
      <c r="Q29" s="1"/>
      <c r="R29" s="1"/>
      <c r="S29" s="1"/>
      <c r="T29" s="1"/>
      <c r="U29" s="1"/>
      <c r="V29" s="1"/>
      <c r="W29" s="1"/>
      <c r="X29" s="1"/>
    </row>
    <row r="30" spans="1:24" ht="20.399999999999999" customHeight="1" x14ac:dyDescent="0.3">
      <c r="A30" s="6" t="s">
        <v>31</v>
      </c>
      <c r="B30" s="119">
        <f t="shared" si="6"/>
        <v>133.74</v>
      </c>
      <c r="C30" s="77"/>
      <c r="D30" s="81">
        <f>[2]ЭТПЗ!$G$68</f>
        <v>133.74</v>
      </c>
      <c r="E30" s="77"/>
      <c r="F30" s="77"/>
      <c r="G30" s="77"/>
      <c r="H30" s="77">
        <f t="shared" si="5"/>
        <v>0</v>
      </c>
      <c r="I30" s="77"/>
      <c r="J30" s="87"/>
      <c r="K30" s="78"/>
      <c r="L30" s="79"/>
      <c r="M30" s="80"/>
      <c r="N30" s="1"/>
      <c r="O30" s="1"/>
      <c r="P30" s="96"/>
      <c r="Q30" s="1"/>
      <c r="R30" s="1"/>
      <c r="S30" s="1"/>
      <c r="T30" s="1"/>
      <c r="U30" s="1"/>
      <c r="V30" s="1"/>
      <c r="W30" s="1"/>
      <c r="X30" s="1"/>
    </row>
    <row r="31" spans="1:24" ht="20.399999999999999" customHeight="1" x14ac:dyDescent="0.3">
      <c r="A31" s="6" t="s">
        <v>33</v>
      </c>
      <c r="B31" s="119">
        <f t="shared" ref="B31:B32" si="7">SUM(C31:G31)</f>
        <v>2854.3690000000001</v>
      </c>
      <c r="C31" s="77"/>
      <c r="D31" s="81">
        <f>[2]НЫТВА!$G$68</f>
        <v>2854.3690000000001</v>
      </c>
      <c r="E31" s="77"/>
      <c r="F31" s="77"/>
      <c r="G31" s="77"/>
      <c r="H31" s="77">
        <f t="shared" si="5"/>
        <v>0</v>
      </c>
      <c r="I31" s="77"/>
      <c r="J31" s="87"/>
      <c r="K31" s="78"/>
      <c r="L31" s="79"/>
      <c r="M31" s="80"/>
      <c r="N31" s="1"/>
      <c r="O31" s="1"/>
      <c r="P31" s="96"/>
      <c r="Q31" s="1"/>
      <c r="R31" s="1"/>
      <c r="S31" s="1"/>
      <c r="T31" s="1"/>
      <c r="U31" s="1"/>
      <c r="V31" s="1"/>
      <c r="W31" s="1"/>
      <c r="X31" s="1"/>
    </row>
    <row r="32" spans="1:24" ht="20.399999999999999" customHeight="1" x14ac:dyDescent="0.3">
      <c r="A32" s="6" t="s">
        <v>34</v>
      </c>
      <c r="B32" s="119">
        <f t="shared" si="7"/>
        <v>840.44799999999998</v>
      </c>
      <c r="C32" s="77"/>
      <c r="D32" s="81">
        <f>[2]Вяртсиль!$G$68</f>
        <v>840.44799999999998</v>
      </c>
      <c r="E32" s="77"/>
      <c r="F32" s="77"/>
      <c r="G32" s="77"/>
      <c r="H32" s="77">
        <f t="shared" si="5"/>
        <v>0</v>
      </c>
      <c r="I32" s="77"/>
      <c r="J32" s="87"/>
      <c r="K32" s="78"/>
      <c r="L32" s="79"/>
      <c r="M32" s="80"/>
      <c r="N32" s="1"/>
      <c r="O32" s="1"/>
      <c r="P32" s="96"/>
      <c r="Q32" s="1"/>
      <c r="R32" s="1"/>
      <c r="S32" s="1"/>
      <c r="T32" s="1"/>
      <c r="U32" s="1"/>
      <c r="V32" s="1"/>
      <c r="W32" s="1"/>
      <c r="X32" s="1"/>
    </row>
    <row r="33" spans="1:24" ht="22.95" customHeight="1" x14ac:dyDescent="0.3">
      <c r="A33" s="16" t="s">
        <v>4</v>
      </c>
      <c r="B33" s="91">
        <f>SUM(B9:B32)-B9-B15-B20-B25-B27</f>
        <v>255673.57499999995</v>
      </c>
      <c r="C33" s="82">
        <f>C9+C27</f>
        <v>10605.68</v>
      </c>
      <c r="D33" s="82">
        <f>D9+D12+D14+D16+D19+D20+D25+D27+D17+D30</f>
        <v>219807.42499999999</v>
      </c>
      <c r="E33" s="82">
        <f>E12+E25+E27+E20+E15</f>
        <v>15435.974999999999</v>
      </c>
      <c r="F33" s="82">
        <f>F9+F13+F24+F25+F15</f>
        <v>5940.4509999999991</v>
      </c>
      <c r="G33" s="82">
        <f>G13+G24+G25</f>
        <v>19.717000000000002</v>
      </c>
      <c r="H33" s="82">
        <f>H9+H12+H13+H14+H16+H19+H21+H24+H25+H27+H30</f>
        <v>213.96199999999999</v>
      </c>
      <c r="I33" s="82">
        <f>I9+I27</f>
        <v>61.984999999999999</v>
      </c>
      <c r="J33" s="82">
        <f>J16+J19+J21+J25+J27+J30</f>
        <v>213.96199999999999</v>
      </c>
      <c r="K33" s="82">
        <f>K20</f>
        <v>3.9710000000000001</v>
      </c>
      <c r="L33" s="82">
        <f>L25</f>
        <v>0</v>
      </c>
      <c r="M33" s="82">
        <f>SUM(M11:M27)</f>
        <v>0</v>
      </c>
      <c r="N33" s="17"/>
      <c r="O33" s="17"/>
      <c r="P33" s="97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19"/>
      <c r="B34" s="74"/>
      <c r="C34" s="26"/>
      <c r="D34" s="26"/>
      <c r="E34" s="26"/>
      <c r="F34" s="71"/>
      <c r="G34" s="17"/>
      <c r="H34" s="1"/>
      <c r="I34" s="1"/>
      <c r="J34" s="1"/>
      <c r="K34" s="1"/>
      <c r="L34" s="1"/>
      <c r="M34" s="1"/>
      <c r="N34" s="1"/>
      <c r="O34" s="1"/>
      <c r="P34" s="98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20"/>
      <c r="B35" s="43"/>
      <c r="C35" s="99"/>
      <c r="D35" s="49"/>
      <c r="E35" s="32"/>
      <c r="F35" s="72"/>
      <c r="G35" s="18"/>
      <c r="H35" s="1"/>
      <c r="I35" s="1"/>
      <c r="J35" s="1"/>
      <c r="K35" s="1"/>
      <c r="L35" s="1"/>
      <c r="M35" s="1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0"/>
      <c r="B36" s="44"/>
      <c r="C36" s="101"/>
      <c r="D36" s="49"/>
      <c r="E36" s="100"/>
      <c r="F36" s="73"/>
      <c r="G36" s="1"/>
      <c r="H36" s="18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43"/>
      <c r="B37" s="50"/>
      <c r="C37" s="93"/>
      <c r="D37" s="70"/>
      <c r="E37" s="94"/>
      <c r="F37" s="73"/>
      <c r="G37" s="1"/>
      <c r="H37" s="33"/>
      <c r="I37" s="33"/>
      <c r="J37" s="33"/>
      <c r="K37" s="33"/>
      <c r="L37" s="33"/>
      <c r="M37" s="33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1" x14ac:dyDescent="0.4">
      <c r="A38" s="21"/>
      <c r="B38" s="45"/>
      <c r="C38" s="92"/>
      <c r="D38" s="49"/>
      <c r="E38" s="23"/>
      <c r="F38" s="73"/>
      <c r="G38" s="28"/>
      <c r="H38" s="34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1" x14ac:dyDescent="0.4">
      <c r="A39" s="22"/>
      <c r="B39" s="45"/>
      <c r="C39" s="92"/>
      <c r="D39" s="27"/>
      <c r="E39" s="23"/>
      <c r="F39" s="73"/>
      <c r="G39" s="28"/>
      <c r="H39" s="33"/>
      <c r="I39" s="33"/>
      <c r="J39" s="33"/>
      <c r="K39" s="33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" x14ac:dyDescent="0.4">
      <c r="A40" s="22"/>
      <c r="B40" s="22"/>
      <c r="C40" s="51"/>
      <c r="D40" s="27"/>
      <c r="E40" s="23"/>
      <c r="F40" s="73"/>
      <c r="G40" s="1"/>
      <c r="H40" s="33"/>
      <c r="I40" s="35"/>
      <c r="J40" s="36"/>
      <c r="K40" s="37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">
      <c r="A41" s="22"/>
      <c r="B41" s="22"/>
      <c r="C41" s="51"/>
      <c r="D41" s="27"/>
      <c r="E41" s="52"/>
      <c r="G41" s="1"/>
      <c r="H41" s="33"/>
      <c r="I41" s="38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6" x14ac:dyDescent="0.3">
      <c r="A42" s="22"/>
      <c r="B42" s="22"/>
      <c r="C42" s="51"/>
      <c r="D42" s="53"/>
      <c r="E42" s="54"/>
      <c r="G42" s="1"/>
      <c r="H42" s="33"/>
      <c r="I42" s="33"/>
      <c r="J42" s="33"/>
      <c r="K42" s="33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" x14ac:dyDescent="0.3">
      <c r="A43" s="24"/>
      <c r="B43" s="22"/>
      <c r="C43" s="46"/>
      <c r="D43" s="27"/>
      <c r="E43" s="23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4">
      <c r="A44" s="24"/>
      <c r="B44" s="22"/>
      <c r="C44" s="46"/>
      <c r="D44" s="27"/>
      <c r="E44" s="23"/>
      <c r="F44" s="73"/>
      <c r="H44" s="39"/>
      <c r="I44" s="39"/>
      <c r="J44" s="39"/>
      <c r="K44" s="39"/>
      <c r="L44" s="39"/>
      <c r="M44" s="39"/>
    </row>
    <row r="45" spans="1:24" ht="21" x14ac:dyDescent="0.4">
      <c r="A45" s="67"/>
      <c r="B45" s="55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15.6" x14ac:dyDescent="0.3">
      <c r="A46" s="24"/>
      <c r="B46" s="56"/>
      <c r="C46" s="47"/>
      <c r="D46" s="27"/>
      <c r="E46" s="23"/>
      <c r="H46" s="39"/>
      <c r="I46" s="39"/>
      <c r="J46" s="39"/>
      <c r="K46" s="39"/>
      <c r="L46" s="39"/>
      <c r="M46" s="39"/>
    </row>
    <row r="47" spans="1:24" ht="15.6" x14ac:dyDescent="0.3">
      <c r="A47" s="67"/>
      <c r="B47" s="57"/>
      <c r="C47" s="51"/>
      <c r="D47" s="27"/>
      <c r="E47" s="58"/>
      <c r="H47" s="39"/>
      <c r="I47" s="39"/>
      <c r="J47" s="39"/>
      <c r="K47" s="39"/>
      <c r="L47" s="39"/>
      <c r="M47" s="39"/>
    </row>
    <row r="48" spans="1:24" ht="15.6" x14ac:dyDescent="0.3">
      <c r="A48" s="68"/>
      <c r="B48" s="59"/>
      <c r="C48" s="60"/>
      <c r="D48" s="61"/>
      <c r="E48" s="62"/>
    </row>
    <row r="49" spans="1:6" ht="15.6" x14ac:dyDescent="0.3">
      <c r="A49" s="68"/>
      <c r="B49" s="59"/>
      <c r="C49" s="46"/>
      <c r="D49" s="63"/>
      <c r="E49" s="58"/>
    </row>
    <row r="50" spans="1:6" ht="15.6" x14ac:dyDescent="0.3">
      <c r="A50" s="24"/>
      <c r="B50" s="22"/>
      <c r="C50" s="46"/>
      <c r="D50" s="61"/>
      <c r="E50" s="52"/>
    </row>
    <row r="51" spans="1:6" ht="15.6" x14ac:dyDescent="0.3">
      <c r="A51" s="47"/>
      <c r="B51" s="22"/>
      <c r="C51" s="46"/>
      <c r="D51" s="27"/>
      <c r="E51" s="64"/>
    </row>
    <row r="52" spans="1:6" ht="15.6" x14ac:dyDescent="0.3">
      <c r="A52" s="69"/>
      <c r="B52" s="65"/>
      <c r="C52" s="46"/>
      <c r="D52" s="53"/>
      <c r="E52" s="64"/>
    </row>
    <row r="53" spans="1:6" ht="15.6" x14ac:dyDescent="0.3">
      <c r="A53" s="24"/>
      <c r="B53" s="56"/>
      <c r="C53" s="46"/>
      <c r="D53" s="53"/>
      <c r="E53" s="23"/>
    </row>
    <row r="54" spans="1:6" ht="15.6" x14ac:dyDescent="0.3">
      <c r="A54" s="39"/>
      <c r="B54" s="39"/>
      <c r="C54" s="46"/>
      <c r="D54" s="27"/>
      <c r="E54" s="23"/>
      <c r="F54" s="39"/>
    </row>
    <row r="55" spans="1:6" ht="15.6" x14ac:dyDescent="0.3">
      <c r="A55" s="25"/>
      <c r="B55" s="39"/>
      <c r="C55" s="46"/>
      <c r="D55" s="66"/>
      <c r="E55" s="23"/>
      <c r="F55" s="39"/>
    </row>
    <row r="56" spans="1:6" ht="15.6" x14ac:dyDescent="0.3">
      <c r="A56" s="25"/>
      <c r="B56" s="39"/>
      <c r="C56" s="51"/>
      <c r="D56" s="53"/>
      <c r="E56" s="58"/>
      <c r="F56" s="39"/>
    </row>
    <row r="57" spans="1:6" x14ac:dyDescent="0.3">
      <c r="A57" s="25"/>
      <c r="B57" s="39"/>
      <c r="C57" s="39"/>
      <c r="D57" s="39"/>
      <c r="E57" s="39"/>
      <c r="F57" s="39"/>
    </row>
    <row r="58" spans="1:6" x14ac:dyDescent="0.3">
      <c r="A58" s="25"/>
      <c r="B58" s="39"/>
      <c r="C58" s="39"/>
      <c r="D58" s="39"/>
      <c r="E58" s="39"/>
      <c r="F58" s="39"/>
    </row>
    <row r="59" spans="1:6" x14ac:dyDescent="0.3">
      <c r="A59" s="25"/>
      <c r="B59" s="39"/>
      <c r="C59" s="39"/>
      <c r="D59" s="39"/>
      <c r="E59" s="39"/>
      <c r="F59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2020-04-21T05:09:58Z</dcterms:modified>
</cp:coreProperties>
</file>